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Kita-Investitionen\IV. Bundesmittelprogramm 2017_2020\Kostenermittlung U3 Ü3 Neuregelungen 2019\Rundschreiben\Endfassung Rundschreiben\nach Richtlinienanpassung 2020\"/>
    </mc:Choice>
  </mc:AlternateContent>
  <bookViews>
    <workbookView xWindow="0" yWindow="0" windowWidth="28800" windowHeight="12270"/>
  </bookViews>
  <sheets>
    <sheet name="Berechnung U3-Ü3" sheetId="1" r:id="rId1"/>
    <sheet name="Fördersätz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8" i="1"/>
  <c r="F44" i="1" l="1"/>
  <c r="F43" i="1"/>
  <c r="F42" i="1"/>
  <c r="F38" i="1"/>
  <c r="F36" i="1"/>
  <c r="F37" i="1"/>
  <c r="C12" i="1" l="1"/>
  <c r="C22" i="1" l="1"/>
  <c r="C4" i="1"/>
  <c r="G25" i="1" l="1"/>
  <c r="F24" i="1"/>
  <c r="G23" i="1"/>
  <c r="F23" i="1"/>
  <c r="D22" i="1"/>
  <c r="E22" i="1"/>
  <c r="B22" i="1"/>
  <c r="C31" i="1" l="1"/>
  <c r="A42" i="1" s="1"/>
  <c r="E44" i="1" s="1"/>
  <c r="B42" i="1"/>
  <c r="D42" i="1" s="1"/>
  <c r="C30" i="1"/>
  <c r="B38" i="1" s="1"/>
  <c r="D38" i="1" s="1"/>
  <c r="B44" i="1"/>
  <c r="D44" i="1" s="1"/>
  <c r="F22" i="1"/>
  <c r="G22" i="1"/>
  <c r="B43" i="1" l="1"/>
  <c r="D43" i="1" s="1"/>
  <c r="E43" i="1" s="1"/>
  <c r="G43" i="1" s="1"/>
  <c r="H43" i="1" s="1"/>
  <c r="E42" i="1"/>
  <c r="G42" i="1" s="1"/>
  <c r="H42" i="1" s="1"/>
  <c r="G44" i="1"/>
  <c r="H44" i="1" s="1"/>
  <c r="A36" i="1"/>
  <c r="B37" i="1"/>
  <c r="D37" i="1" s="1"/>
  <c r="B36" i="1" l="1"/>
  <c r="D36" i="1" s="1"/>
  <c r="E36" i="1" s="1"/>
  <c r="E38" i="1"/>
  <c r="G38" i="1" s="1"/>
  <c r="H38" i="1" s="1"/>
  <c r="E37" i="1"/>
  <c r="G37" i="1" s="1"/>
  <c r="H37" i="1" s="1"/>
  <c r="G45" i="1"/>
  <c r="H45" i="1"/>
  <c r="G36" i="1" l="1"/>
  <c r="H36" i="1" s="1"/>
  <c r="H39" i="1" s="1"/>
  <c r="H48" i="1" s="1"/>
  <c r="G39" i="1" l="1"/>
  <c r="G48" i="1" s="1"/>
</calcChain>
</file>

<file path=xl/sharedStrings.xml><?xml version="1.0" encoding="utf-8"?>
<sst xmlns="http://schemas.openxmlformats.org/spreadsheetml/2006/main" count="70" uniqueCount="43">
  <si>
    <t>Art der Maßnahme</t>
  </si>
  <si>
    <t>Umbau</t>
  </si>
  <si>
    <t>Ausstattung</t>
  </si>
  <si>
    <t>Sanierung</t>
  </si>
  <si>
    <t>Höchstfördersätze</t>
  </si>
  <si>
    <t>Förderung in %</t>
  </si>
  <si>
    <t>Gesamtkosten:</t>
  </si>
  <si>
    <t>Grundlagen der Berechnung</t>
  </si>
  <si>
    <t>neue Gruppen / Plätze in der Einrichtung</t>
  </si>
  <si>
    <t>U3</t>
  </si>
  <si>
    <t>Ü3</t>
  </si>
  <si>
    <t>Gesamt</t>
  </si>
  <si>
    <t>GF I</t>
  </si>
  <si>
    <t>GF II</t>
  </si>
  <si>
    <t>GF III</t>
  </si>
  <si>
    <t xml:space="preserve">Gewichtung der U3 Plätze </t>
  </si>
  <si>
    <t>davon beantragt</t>
  </si>
  <si>
    <t>neu</t>
  </si>
  <si>
    <t>vorher</t>
  </si>
  <si>
    <t>nachher</t>
  </si>
  <si>
    <t>-</t>
  </si>
  <si>
    <t>Gesamtkosten</t>
  </si>
  <si>
    <t>Summe</t>
  </si>
  <si>
    <t>zuwendungsfähige Gesamtkosten</t>
  </si>
  <si>
    <t xml:space="preserve">Berechnung der Kostenverteilung auf die U3/Ü3 Plätze </t>
  </si>
  <si>
    <t>davon</t>
  </si>
  <si>
    <t>Förderung</t>
  </si>
  <si>
    <t>Gesamtkosten U3</t>
  </si>
  <si>
    <t>Neu-/Anbau</t>
  </si>
  <si>
    <t>beantragt</t>
  </si>
  <si>
    <t>berücksichtigungsfähig</t>
  </si>
  <si>
    <t>zuwendungsfähig</t>
  </si>
  <si>
    <t>Gesamtkosten Ü3</t>
  </si>
  <si>
    <t>Schlüssel</t>
  </si>
  <si>
    <t>davon nicht zuwendungsfähig (Bau)</t>
  </si>
  <si>
    <t>Aus-/Umbau</t>
  </si>
  <si>
    <t>Aus-/Umbau plus Ausstattung</t>
  </si>
  <si>
    <t>Qualitätsentwicklung Neu-/Anbau inkl. Ausstattung</t>
  </si>
  <si>
    <t>Qualitätsentwicklung Umbau inkl. Ausstattung</t>
  </si>
  <si>
    <t>Neu-/Anbau inkl. Ausstattung</t>
  </si>
  <si>
    <t>einfach</t>
  </si>
  <si>
    <t xml:space="preserve">Kostenermittlung U3/Ü3 (Berechnungsbeispiel 3: Umbau zum Erhalt von Plätzen) </t>
  </si>
  <si>
    <t>max. Bemessungsgrundlage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</si>
</sst>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9"/>
      <color theme="1"/>
      <name val="Verdana"/>
      <family val="2"/>
    </font>
    <font>
      <b/>
      <u/>
      <sz val="16"/>
      <color theme="1"/>
      <name val="Segoe UI"/>
      <family val="2"/>
    </font>
    <font>
      <b/>
      <u/>
      <sz val="11"/>
      <color theme="1"/>
      <name val="Segoe UI"/>
      <family val="2"/>
    </font>
    <font>
      <u/>
      <sz val="11"/>
      <color theme="1"/>
      <name val="Segoe UI"/>
      <family val="2"/>
    </font>
    <font>
      <u/>
      <sz val="10"/>
      <color theme="1"/>
      <name val="Segoe UI"/>
      <family val="2"/>
    </font>
    <font>
      <sz val="10"/>
      <color theme="1"/>
      <name val="Segoe UI"/>
      <family val="2"/>
    </font>
    <font>
      <sz val="9"/>
      <color theme="1"/>
      <name val="Verdana"/>
      <family val="2"/>
    </font>
    <font>
      <u/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Segoe UI"/>
      <family val="2"/>
    </font>
    <font>
      <b/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1" applyFont="1"/>
    <xf numFmtId="9" fontId="0" fillId="0" borderId="0" xfId="2" applyFont="1"/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44" fontId="5" fillId="2" borderId="8" xfId="1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64" fontId="8" fillId="0" borderId="16" xfId="0" applyNumberFormat="1" applyFont="1" applyFill="1" applyBorder="1" applyAlignment="1" applyProtection="1">
      <alignment vertical="center"/>
      <protection locked="0"/>
    </xf>
    <xf numFmtId="164" fontId="8" fillId="0" borderId="17" xfId="0" applyNumberFormat="1" applyFont="1" applyFill="1" applyBorder="1" applyAlignment="1" applyProtection="1">
      <alignment vertical="center"/>
      <protection locked="0"/>
    </xf>
    <xf numFmtId="164" fontId="8" fillId="0" borderId="18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164" fontId="8" fillId="0" borderId="15" xfId="0" applyNumberFormat="1" applyFont="1" applyFill="1" applyBorder="1" applyAlignment="1" applyProtection="1">
      <alignment vertical="center"/>
      <protection locked="0"/>
    </xf>
    <xf numFmtId="164" fontId="8" fillId="0" borderId="19" xfId="0" applyNumberFormat="1" applyFont="1" applyFill="1" applyBorder="1" applyAlignment="1" applyProtection="1">
      <alignment vertical="center"/>
      <protection locked="0"/>
    </xf>
    <xf numFmtId="44" fontId="5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4" fontId="5" fillId="2" borderId="20" xfId="1" applyFont="1" applyFill="1" applyBorder="1" applyAlignment="1">
      <alignment horizontal="center" vertical="center"/>
    </xf>
    <xf numFmtId="0" fontId="0" fillId="0" borderId="21" xfId="0" applyBorder="1"/>
    <xf numFmtId="0" fontId="0" fillId="0" borderId="0" xfId="0" applyFill="1"/>
    <xf numFmtId="44" fontId="9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5" fillId="2" borderId="12" xfId="1" applyNumberFormat="1" applyFont="1" applyFill="1" applyBorder="1" applyAlignment="1">
      <alignment horizontal="center" vertical="center"/>
    </xf>
    <xf numFmtId="44" fontId="5" fillId="2" borderId="7" xfId="1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left" vertical="center"/>
      <protection locked="0"/>
    </xf>
    <xf numFmtId="0" fontId="10" fillId="0" borderId="23" xfId="0" applyFont="1" applyBorder="1" applyAlignment="1" applyProtection="1">
      <alignment horizontal="left" vertical="center"/>
      <protection locked="0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276225</xdr:colOff>
      <xdr:row>1</xdr:row>
      <xdr:rowOff>9524</xdr:rowOff>
    </xdr:from>
    <xdr:ext cx="3095626" cy="657225"/>
    <xdr:sp macro="" textlink="">
      <xdr:nvSpPr>
        <xdr:cNvPr id="2" name="Textfeld 1"/>
        <xdr:cNvSpPr txBox="1"/>
      </xdr:nvSpPr>
      <xdr:spPr>
        <a:xfrm>
          <a:off x="6296025" y="266699"/>
          <a:ext cx="3095626" cy="657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/>
            <a:t>Hier</a:t>
          </a:r>
          <a:r>
            <a:rPr lang="de-DE" sz="1100" baseline="0"/>
            <a:t> werden die gesamten Kosten als Bruttobeträge eingetragen inkl. der nicht förderfähigen Kosten. </a:t>
          </a:r>
          <a:endParaRPr lang="de-DE" sz="1100"/>
        </a:p>
      </xdr:txBody>
    </xdr:sp>
    <xdr:clientData/>
  </xdr:oneCellAnchor>
  <xdr:twoCellAnchor>
    <xdr:from>
      <xdr:col>4</xdr:col>
      <xdr:colOff>285750</xdr:colOff>
      <xdr:row>5</xdr:row>
      <xdr:rowOff>152400</xdr:rowOff>
    </xdr:from>
    <xdr:to>
      <xdr:col>6</xdr:col>
      <xdr:colOff>828675</xdr:colOff>
      <xdr:row>10</xdr:row>
      <xdr:rowOff>171450</xdr:rowOff>
    </xdr:to>
    <xdr:sp macro="" textlink="">
      <xdr:nvSpPr>
        <xdr:cNvPr id="3" name="Textfeld 2"/>
        <xdr:cNvSpPr txBox="1"/>
      </xdr:nvSpPr>
      <xdr:spPr>
        <a:xfrm>
          <a:off x="6305550" y="981075"/>
          <a:ext cx="3086100" cy="9715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Die</a:t>
          </a:r>
          <a:r>
            <a:rPr lang="de-DE" sz="1100" baseline="0"/>
            <a:t> </a:t>
          </a:r>
          <a:r>
            <a:rPr lang="de-DE" sz="1100" b="1" baseline="0"/>
            <a:t>Ausstattungskosten</a:t>
          </a:r>
          <a:r>
            <a:rPr lang="de-DE" sz="1100" baseline="0"/>
            <a:t> werden nur bei reinen Ausstattungsmaßnahmen oder Umbau- und Ausstattungsmaßnahmen nochmal separat angegeben. Hier sind die Kosten aus der Anlage 4b als Bruttobetrag einzutragen.</a:t>
          </a:r>
          <a:endParaRPr lang="de-DE" sz="1100"/>
        </a:p>
      </xdr:txBody>
    </xdr:sp>
    <xdr:clientData/>
  </xdr:twoCellAnchor>
  <xdr:twoCellAnchor>
    <xdr:from>
      <xdr:col>3</xdr:col>
      <xdr:colOff>9527</xdr:colOff>
      <xdr:row>2</xdr:row>
      <xdr:rowOff>147637</xdr:rowOff>
    </xdr:from>
    <xdr:to>
      <xdr:col>4</xdr:col>
      <xdr:colOff>276225</xdr:colOff>
      <xdr:row>6</xdr:row>
      <xdr:rowOff>85725</xdr:rowOff>
    </xdr:to>
    <xdr:cxnSp macro="">
      <xdr:nvCxnSpPr>
        <xdr:cNvPr id="5" name="Gerade Verbindung mit Pfeil 4"/>
        <xdr:cNvCxnSpPr>
          <a:stCxn id="2" idx="1"/>
        </xdr:cNvCxnSpPr>
      </xdr:nvCxnSpPr>
      <xdr:spPr>
        <a:xfrm flipH="1">
          <a:off x="4714877" y="595312"/>
          <a:ext cx="1581148" cy="50958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9528</xdr:colOff>
      <xdr:row>7</xdr:row>
      <xdr:rowOff>123829</xdr:rowOff>
    </xdr:from>
    <xdr:to>
      <xdr:col>4</xdr:col>
      <xdr:colOff>285750</xdr:colOff>
      <xdr:row>8</xdr:row>
      <xdr:rowOff>66675</xdr:rowOff>
    </xdr:to>
    <xdr:cxnSp macro="">
      <xdr:nvCxnSpPr>
        <xdr:cNvPr id="7" name="Gerade Verbindung mit Pfeil 6"/>
        <xdr:cNvCxnSpPr>
          <a:stCxn id="3" idx="1"/>
        </xdr:cNvCxnSpPr>
      </xdr:nvCxnSpPr>
      <xdr:spPr>
        <a:xfrm flipH="1" flipV="1">
          <a:off x="4714878" y="1333504"/>
          <a:ext cx="1590672" cy="13334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11</xdr:row>
      <xdr:rowOff>85724</xdr:rowOff>
    </xdr:from>
    <xdr:to>
      <xdr:col>6</xdr:col>
      <xdr:colOff>781051</xdr:colOff>
      <xdr:row>17</xdr:row>
      <xdr:rowOff>142875</xdr:rowOff>
    </xdr:to>
    <xdr:sp macro="" textlink="">
      <xdr:nvSpPr>
        <xdr:cNvPr id="13" name="Textfeld 12"/>
        <xdr:cNvSpPr txBox="1"/>
      </xdr:nvSpPr>
      <xdr:spPr>
        <a:xfrm>
          <a:off x="6286500" y="2057399"/>
          <a:ext cx="3057526" cy="12001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Hier ist</a:t>
          </a:r>
          <a:r>
            <a:rPr lang="de-DE" sz="1100" baseline="0"/>
            <a:t> der Bruttogesamtbetrag der nicht zuwendungsfähigen Kosten einzutragen. Getrennt nach Bau (siehe Anlage 4a) und Ausstattung (siehe Anlage 4b). Die nicht zuwendungsfähigen Kosten bitte ich auf einer separaten Anlage zu erläutern.</a:t>
          </a:r>
        </a:p>
      </xdr:txBody>
    </xdr:sp>
    <xdr:clientData/>
  </xdr:twoCellAnchor>
  <xdr:twoCellAnchor>
    <xdr:from>
      <xdr:col>2</xdr:col>
      <xdr:colOff>1905001</xdr:colOff>
      <xdr:row>9</xdr:row>
      <xdr:rowOff>2</xdr:rowOff>
    </xdr:from>
    <xdr:to>
      <xdr:col>4</xdr:col>
      <xdr:colOff>266700</xdr:colOff>
      <xdr:row>14</xdr:row>
      <xdr:rowOff>114300</xdr:rowOff>
    </xdr:to>
    <xdr:cxnSp macro="">
      <xdr:nvCxnSpPr>
        <xdr:cNvPr id="16" name="Gerade Verbindung mit Pfeil 15"/>
        <xdr:cNvCxnSpPr>
          <a:stCxn id="13" idx="1"/>
        </xdr:cNvCxnSpPr>
      </xdr:nvCxnSpPr>
      <xdr:spPr>
        <a:xfrm flipH="1" flipV="1">
          <a:off x="4695826" y="1590677"/>
          <a:ext cx="1590674" cy="106679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885826</xdr:colOff>
      <xdr:row>0</xdr:row>
      <xdr:rowOff>257174</xdr:rowOff>
    </xdr:from>
    <xdr:to>
      <xdr:col>8</xdr:col>
      <xdr:colOff>47626</xdr:colOff>
      <xdr:row>17</xdr:row>
      <xdr:rowOff>95250</xdr:rowOff>
    </xdr:to>
    <xdr:sp macro="" textlink="">
      <xdr:nvSpPr>
        <xdr:cNvPr id="21" name="Textfeld 20"/>
        <xdr:cNvSpPr txBox="1"/>
      </xdr:nvSpPr>
      <xdr:spPr>
        <a:xfrm>
          <a:off x="9448801" y="257174"/>
          <a:ext cx="1885950" cy="257175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Es sind</a:t>
          </a:r>
          <a:r>
            <a:rPr lang="de-DE" sz="1100" baseline="0"/>
            <a:t> die tatsächlichen Platzzahlen vor und nach der Maßnahme einzutragen. </a:t>
          </a:r>
        </a:p>
        <a:p>
          <a:endParaRPr lang="de-DE" sz="1100" baseline="0"/>
        </a:p>
        <a:p>
          <a:r>
            <a:rPr lang="de-DE" sz="1100" baseline="0"/>
            <a:t>Bei Überbelegung können die überbelegten Plätze nicht mit beantragt werden, da diese nicht förderfähig sind. </a:t>
          </a:r>
        </a:p>
        <a:p>
          <a:endParaRPr lang="de-DE" sz="1100" baseline="0"/>
        </a:p>
        <a:p>
          <a:r>
            <a:rPr lang="de-DE" sz="1100" baseline="0"/>
            <a:t>Bei Qualitätssteigerung und Sanierung sind die Plätze in der untersten Zeile als bisherige Plätze zu beantragen.</a:t>
          </a:r>
        </a:p>
      </xdr:txBody>
    </xdr:sp>
    <xdr:clientData/>
  </xdr:twoCellAnchor>
  <xdr:twoCellAnchor>
    <xdr:from>
      <xdr:col>7</xdr:col>
      <xdr:colOff>9529</xdr:colOff>
      <xdr:row>17</xdr:row>
      <xdr:rowOff>95250</xdr:rowOff>
    </xdr:from>
    <xdr:to>
      <xdr:col>7</xdr:col>
      <xdr:colOff>228601</xdr:colOff>
      <xdr:row>22</xdr:row>
      <xdr:rowOff>38100</xdr:rowOff>
    </xdr:to>
    <xdr:cxnSp macro="">
      <xdr:nvCxnSpPr>
        <xdr:cNvPr id="11" name="Gerade Verbindung mit Pfeil 10"/>
        <xdr:cNvCxnSpPr>
          <a:stCxn id="21" idx="2"/>
        </xdr:cNvCxnSpPr>
      </xdr:nvCxnSpPr>
      <xdr:spPr>
        <a:xfrm flipH="1">
          <a:off x="10172704" y="2828925"/>
          <a:ext cx="219072" cy="895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9</xdr:row>
      <xdr:rowOff>171452</xdr:rowOff>
    </xdr:from>
    <xdr:to>
      <xdr:col>4</xdr:col>
      <xdr:colOff>266700</xdr:colOff>
      <xdr:row>14</xdr:row>
      <xdr:rowOff>114300</xdr:rowOff>
    </xdr:to>
    <xdr:cxnSp macro="">
      <xdr:nvCxnSpPr>
        <xdr:cNvPr id="14" name="Gerade Verbindung mit Pfeil 13"/>
        <xdr:cNvCxnSpPr>
          <a:stCxn id="13" idx="1"/>
        </xdr:cNvCxnSpPr>
      </xdr:nvCxnSpPr>
      <xdr:spPr>
        <a:xfrm flipH="1" flipV="1">
          <a:off x="4705352" y="1762127"/>
          <a:ext cx="1581148" cy="89534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topLeftCell="A14" workbookViewId="0">
      <selection activeCell="J19" sqref="J19"/>
    </sheetView>
  </sheetViews>
  <sheetFormatPr baseColWidth="10" defaultRowHeight="11.25" x14ac:dyDescent="0.15"/>
  <cols>
    <col min="1" max="1" width="15.625" customWidth="1"/>
    <col min="2" max="2" width="21" customWidth="1"/>
    <col min="3" max="3" width="25.125" customWidth="1"/>
    <col min="4" max="4" width="17.25" customWidth="1"/>
    <col min="5" max="5" width="17.375" customWidth="1"/>
    <col min="6" max="6" width="23.375" bestFit="1" customWidth="1"/>
    <col min="7" max="7" width="21" customWidth="1"/>
    <col min="8" max="8" width="14.75" customWidth="1"/>
    <col min="11" max="11" width="12.875" bestFit="1" customWidth="1"/>
  </cols>
  <sheetData>
    <row r="1" spans="1:11" ht="20.25" customHeight="1" x14ac:dyDescent="0.15">
      <c r="A1" s="3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 thickBo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5" customHeight="1" thickBot="1" x14ac:dyDescent="0.2">
      <c r="A3" s="4" t="s">
        <v>0</v>
      </c>
      <c r="B3" s="4"/>
      <c r="C3" s="51" t="s">
        <v>38</v>
      </c>
      <c r="D3" s="52"/>
      <c r="E3" s="4"/>
      <c r="F3" s="4"/>
      <c r="G3" s="4"/>
      <c r="H3" s="4"/>
      <c r="I3" s="4"/>
      <c r="J3" s="4"/>
      <c r="K3" s="4"/>
    </row>
    <row r="4" spans="1:11" ht="18" hidden="1" customHeight="1" x14ac:dyDescent="0.15">
      <c r="A4" s="4"/>
      <c r="B4" s="4"/>
      <c r="C4" s="24" t="str">
        <f>IF(OR(C3=Fördersätze!A2,C3=Fördersätze!A3,C3=Fördersätze!A4,C3=Fördersätze!A5),"N","E")</f>
        <v>E</v>
      </c>
      <c r="D4" s="4"/>
      <c r="E4" s="4"/>
      <c r="F4" s="4"/>
      <c r="G4" s="4"/>
      <c r="H4" s="4"/>
      <c r="I4" s="4"/>
      <c r="J4" s="4"/>
      <c r="K4" s="4"/>
    </row>
    <row r="5" spans="1:11" ht="15" customHeight="1" x14ac:dyDescent="0.15">
      <c r="A5" s="4"/>
      <c r="B5" s="4"/>
      <c r="C5" s="31"/>
      <c r="D5" s="4"/>
      <c r="E5" s="4"/>
      <c r="F5" s="4"/>
      <c r="G5" s="4"/>
      <c r="H5" s="4"/>
      <c r="I5" s="4"/>
      <c r="J5" s="4"/>
      <c r="K5" s="4"/>
    </row>
    <row r="6" spans="1:11" ht="15" customHeight="1" thickBot="1" x14ac:dyDescent="0.2">
      <c r="A6" s="5" t="s">
        <v>6</v>
      </c>
      <c r="B6" s="30"/>
      <c r="C6" s="32"/>
      <c r="D6" s="4"/>
      <c r="E6" s="4"/>
      <c r="F6" s="4"/>
      <c r="G6" s="4"/>
      <c r="H6" s="4"/>
      <c r="I6" s="4"/>
      <c r="J6" s="4"/>
      <c r="K6" s="4"/>
    </row>
    <row r="7" spans="1:11" ht="15" customHeight="1" x14ac:dyDescent="0.15">
      <c r="A7" s="6" t="s">
        <v>21</v>
      </c>
      <c r="B7" s="28"/>
      <c r="C7" s="33">
        <v>50400</v>
      </c>
      <c r="D7" s="4"/>
      <c r="E7" s="4"/>
      <c r="F7" s="4"/>
      <c r="G7" s="4"/>
      <c r="H7" s="4"/>
      <c r="I7" s="4"/>
      <c r="J7" s="4"/>
      <c r="K7" s="4"/>
    </row>
    <row r="8" spans="1:11" ht="15" customHeight="1" thickBot="1" x14ac:dyDescent="0.2">
      <c r="A8" s="6" t="str">
        <f>IF(OR(C3="Ausstattung",C3="Aus-/Umbau plus Ausstattung"),"davon Ausstattungskosten","")</f>
        <v/>
      </c>
      <c r="B8" s="29"/>
      <c r="C8" s="33"/>
      <c r="D8" s="4"/>
      <c r="E8" s="4"/>
      <c r="F8" s="4"/>
      <c r="G8" s="4"/>
      <c r="H8" s="4"/>
      <c r="I8" s="4"/>
      <c r="J8" s="4"/>
      <c r="K8" s="4"/>
    </row>
    <row r="9" spans="1:11" ht="15" customHeight="1" thickBot="1" x14ac:dyDescent="0.2">
      <c r="A9" s="6"/>
      <c r="B9" s="29"/>
      <c r="C9" s="40"/>
      <c r="D9" s="4"/>
      <c r="E9" s="4"/>
      <c r="F9" s="4"/>
      <c r="G9" s="4"/>
      <c r="H9" s="4"/>
      <c r="I9" s="4"/>
      <c r="J9" s="4"/>
      <c r="K9" s="4"/>
    </row>
    <row r="10" spans="1:11" ht="15" customHeight="1" x14ac:dyDescent="0.15">
      <c r="A10" s="6" t="s">
        <v>34</v>
      </c>
      <c r="B10" s="28"/>
      <c r="C10" s="39"/>
      <c r="D10" s="4"/>
      <c r="E10" s="4"/>
      <c r="F10" s="4"/>
      <c r="G10" s="4"/>
      <c r="H10" s="4"/>
      <c r="I10" s="4"/>
      <c r="J10" s="4"/>
      <c r="K10" s="4"/>
    </row>
    <row r="11" spans="1:11" ht="15" customHeight="1" thickBot="1" x14ac:dyDescent="0.2">
      <c r="A11" s="6" t="str">
        <f>IF(OR(C3="Ausstattung",C3="Aus-/Umbau plus Ausstattung"),"davon nicht zuwendungsfähig (Ausstattung)","")</f>
        <v/>
      </c>
      <c r="B11" s="28"/>
      <c r="C11" s="34"/>
      <c r="D11" s="4"/>
      <c r="E11" s="4"/>
      <c r="F11" s="4"/>
      <c r="G11" s="4"/>
      <c r="H11" s="4"/>
      <c r="I11" s="4"/>
      <c r="J11" s="4"/>
      <c r="K11" s="4"/>
    </row>
    <row r="12" spans="1:11" ht="15" customHeight="1" thickTop="1" thickBot="1" x14ac:dyDescent="0.2">
      <c r="A12" s="6" t="s">
        <v>23</v>
      </c>
      <c r="B12" s="28"/>
      <c r="C12" s="35">
        <f>C7-C10-C11</f>
        <v>50400</v>
      </c>
      <c r="D12" s="4"/>
      <c r="E12" s="4"/>
      <c r="F12" s="4"/>
      <c r="G12" s="4"/>
      <c r="H12" s="4"/>
      <c r="I12" s="4"/>
      <c r="J12" s="4"/>
      <c r="K12" s="4"/>
    </row>
    <row r="13" spans="1:11" ht="15" customHeight="1" x14ac:dyDescent="0.15">
      <c r="A13" s="6"/>
      <c r="B13" s="6"/>
      <c r="C13" s="6"/>
      <c r="D13" s="7"/>
      <c r="E13" s="4"/>
      <c r="F13" s="4"/>
      <c r="G13" s="4"/>
      <c r="H13" s="4"/>
      <c r="I13" s="4"/>
      <c r="J13" s="4"/>
      <c r="K13" s="4"/>
    </row>
    <row r="14" spans="1:11" ht="15" customHeight="1" x14ac:dyDescent="0.15">
      <c r="D14" s="4"/>
      <c r="E14" s="4"/>
      <c r="F14" s="4"/>
      <c r="G14" s="4"/>
      <c r="H14" s="4"/>
      <c r="I14" s="4"/>
      <c r="J14" s="4"/>
      <c r="K14" s="4"/>
    </row>
    <row r="15" spans="1:11" ht="15" customHeight="1" x14ac:dyDescent="0.15">
      <c r="D15" s="4"/>
      <c r="E15" s="4"/>
      <c r="F15" s="4"/>
      <c r="G15" s="4"/>
      <c r="H15" s="4"/>
      <c r="I15" s="4"/>
      <c r="J15" s="4"/>
      <c r="K15" s="4"/>
    </row>
    <row r="16" spans="1:11" ht="15" customHeight="1" x14ac:dyDescent="0.15">
      <c r="D16" s="4"/>
      <c r="E16" s="4"/>
      <c r="F16" s="4"/>
      <c r="G16" s="4"/>
      <c r="H16" s="4"/>
      <c r="I16" s="4"/>
      <c r="J16" s="4"/>
      <c r="K16" s="4"/>
    </row>
    <row r="17" spans="1:11" ht="15" customHeight="1" x14ac:dyDescent="0.15">
      <c r="D17" s="4"/>
      <c r="E17" s="4"/>
      <c r="F17" s="4"/>
      <c r="G17" s="4"/>
      <c r="H17" s="4"/>
      <c r="I17" s="4"/>
      <c r="J17" s="4"/>
      <c r="K17" s="4"/>
    </row>
    <row r="18" spans="1:11" ht="15" customHeight="1" x14ac:dyDescent="0.15">
      <c r="A18" s="9" t="s">
        <v>7</v>
      </c>
      <c r="B18" s="4"/>
      <c r="C18" s="4"/>
      <c r="D18" s="4"/>
      <c r="E18" s="4"/>
      <c r="F18" s="4"/>
      <c r="G18" s="4"/>
      <c r="K18" s="4"/>
    </row>
    <row r="19" spans="1:11" ht="15" customHeight="1" x14ac:dyDescent="0.15">
      <c r="A19" s="10" t="s">
        <v>8</v>
      </c>
      <c r="B19" s="11"/>
      <c r="C19" s="11"/>
      <c r="D19" s="11"/>
      <c r="E19" s="11"/>
      <c r="F19" s="11"/>
      <c r="G19" s="12"/>
      <c r="K19" s="4"/>
    </row>
    <row r="20" spans="1:11" ht="15" customHeight="1" x14ac:dyDescent="0.15">
      <c r="A20" s="13"/>
      <c r="B20" s="14" t="s">
        <v>17</v>
      </c>
      <c r="C20" s="15"/>
      <c r="D20" s="14" t="s">
        <v>18</v>
      </c>
      <c r="E20" s="16"/>
      <c r="F20" s="14" t="s">
        <v>19</v>
      </c>
      <c r="G20" s="15"/>
    </row>
    <row r="21" spans="1:11" ht="15" customHeight="1" x14ac:dyDescent="0.15">
      <c r="A21" s="17"/>
      <c r="B21" s="15" t="s">
        <v>9</v>
      </c>
      <c r="C21" s="16" t="s">
        <v>10</v>
      </c>
      <c r="D21" s="18" t="s">
        <v>9</v>
      </c>
      <c r="E21" s="15" t="s">
        <v>10</v>
      </c>
      <c r="F21" s="15" t="s">
        <v>9</v>
      </c>
      <c r="G21" s="15" t="s">
        <v>10</v>
      </c>
    </row>
    <row r="22" spans="1:11" ht="15" customHeight="1" x14ac:dyDescent="0.15">
      <c r="A22" s="19" t="s">
        <v>11</v>
      </c>
      <c r="B22" s="20">
        <f>SUM(B23:B25)</f>
        <v>0</v>
      </c>
      <c r="C22" s="20">
        <f t="shared" ref="C22:G22" si="0">SUM(C23:C25)</f>
        <v>0</v>
      </c>
      <c r="D22" s="20">
        <f t="shared" si="0"/>
        <v>16</v>
      </c>
      <c r="E22" s="20">
        <f t="shared" si="0"/>
        <v>39</v>
      </c>
      <c r="F22" s="20">
        <f t="shared" si="0"/>
        <v>16</v>
      </c>
      <c r="G22" s="20">
        <f t="shared" si="0"/>
        <v>39</v>
      </c>
    </row>
    <row r="23" spans="1:11" ht="15" customHeight="1" x14ac:dyDescent="0.15">
      <c r="A23" s="21" t="s">
        <v>12</v>
      </c>
      <c r="B23" s="37"/>
      <c r="C23" s="37"/>
      <c r="D23" s="37">
        <v>6</v>
      </c>
      <c r="E23" s="37">
        <v>14</v>
      </c>
      <c r="F23" s="22">
        <f>SUM(D23,B23)</f>
        <v>6</v>
      </c>
      <c r="G23" s="22">
        <f>SUM(E23,C23)</f>
        <v>14</v>
      </c>
    </row>
    <row r="24" spans="1:11" ht="15" customHeight="1" x14ac:dyDescent="0.15">
      <c r="A24" s="21" t="s">
        <v>13</v>
      </c>
      <c r="B24" s="37"/>
      <c r="C24" s="22" t="s">
        <v>20</v>
      </c>
      <c r="D24" s="37">
        <v>10</v>
      </c>
      <c r="E24" s="22" t="s">
        <v>20</v>
      </c>
      <c r="F24" s="22">
        <f>SUM(B24,D24)</f>
        <v>10</v>
      </c>
      <c r="G24" s="22" t="s">
        <v>20</v>
      </c>
    </row>
    <row r="25" spans="1:11" ht="15" customHeight="1" x14ac:dyDescent="0.15">
      <c r="A25" s="21" t="s">
        <v>14</v>
      </c>
      <c r="B25" s="22" t="s">
        <v>20</v>
      </c>
      <c r="C25" s="37"/>
      <c r="D25" s="22" t="s">
        <v>20</v>
      </c>
      <c r="E25" s="37">
        <v>25</v>
      </c>
      <c r="F25" s="22" t="s">
        <v>20</v>
      </c>
      <c r="G25" s="22">
        <f>SUM(E25,C25)</f>
        <v>25</v>
      </c>
    </row>
    <row r="26" spans="1:11" ht="15" customHeight="1" x14ac:dyDescent="0.15">
      <c r="A26" s="19" t="s">
        <v>16</v>
      </c>
      <c r="B26" s="38"/>
      <c r="C26" s="38"/>
      <c r="D26" s="38">
        <v>10</v>
      </c>
      <c r="E26" s="38">
        <v>25</v>
      </c>
      <c r="F26" s="4"/>
      <c r="G26" s="4"/>
    </row>
    <row r="27" spans="1:11" ht="15" customHeight="1" thickBot="1" x14ac:dyDescent="0.2">
      <c r="A27" s="4"/>
      <c r="B27" s="4"/>
      <c r="C27" s="4"/>
      <c r="D27" s="4"/>
    </row>
    <row r="28" spans="1:11" ht="15" customHeight="1" thickBot="1" x14ac:dyDescent="0.2">
      <c r="A28" s="8" t="s">
        <v>15</v>
      </c>
      <c r="B28" s="4"/>
      <c r="C28" s="36" t="s">
        <v>40</v>
      </c>
      <c r="D28" s="4"/>
    </row>
    <row r="29" spans="1:11" ht="15" customHeight="1" x14ac:dyDescent="0.15">
      <c r="A29" s="4"/>
      <c r="B29" s="4"/>
      <c r="C29" s="4"/>
      <c r="D29" s="4"/>
    </row>
    <row r="30" spans="1:11" ht="15" customHeight="1" x14ac:dyDescent="0.15">
      <c r="A30" s="4" t="s">
        <v>33</v>
      </c>
      <c r="B30" s="4" t="s">
        <v>9</v>
      </c>
      <c r="C30" s="27">
        <f>IF(AND(C4="N",C28="einfach"),B22/(B22+C22),IF(AND(C4="N",C28="doppelt"),B22*2/(B22*2+C22),IF(AND(C4="E",C28="einfach"),D22/(D22+E22),D22*2/(D22*2+E22))))</f>
        <v>0.29090909090909089</v>
      </c>
      <c r="D30" s="4"/>
    </row>
    <row r="31" spans="1:11" ht="15" customHeight="1" x14ac:dyDescent="0.15">
      <c r="A31" s="4"/>
      <c r="B31" s="4" t="s">
        <v>10</v>
      </c>
      <c r="C31" s="27">
        <f>IF(AND(C4="N",C28="einfach"),C22/(B22+C22),IF(AND(C4="N",C28="doppelt"),C22/(B22*2+C22),IF(AND(C4="E",C28="einfach"),E22/(D22+E22),E22/(D22*2+E22))))</f>
        <v>0.70909090909090911</v>
      </c>
      <c r="D31" s="4"/>
    </row>
    <row r="32" spans="1:11" ht="15" customHeight="1" x14ac:dyDescent="0.15">
      <c r="A32" s="4"/>
      <c r="B32" s="4"/>
      <c r="C32" s="4"/>
      <c r="D32" s="4"/>
    </row>
    <row r="33" spans="1:11" ht="15" customHeight="1" x14ac:dyDescent="0.15">
      <c r="A33" s="23" t="s">
        <v>24</v>
      </c>
      <c r="B33" s="23"/>
      <c r="C33" s="23"/>
      <c r="D33" s="4"/>
    </row>
    <row r="34" spans="1:11" ht="1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" customHeight="1" x14ac:dyDescent="0.15">
      <c r="A35" t="s">
        <v>27</v>
      </c>
      <c r="B35" t="s">
        <v>25</v>
      </c>
      <c r="D35" t="s">
        <v>31</v>
      </c>
      <c r="E35" t="s">
        <v>29</v>
      </c>
      <c r="F35" t="s">
        <v>42</v>
      </c>
      <c r="G35" t="s">
        <v>30</v>
      </c>
      <c r="H35" t="s">
        <v>26</v>
      </c>
    </row>
    <row r="36" spans="1:11" ht="15" customHeight="1" x14ac:dyDescent="0.15">
      <c r="A36" s="48">
        <f>$C$7*$C$30</f>
        <v>14661.818181818182</v>
      </c>
      <c r="B36" s="26">
        <f>IF(OR($C$3=Fördersätze!$A$2,$C$3=Fördersätze!$A$7),A36,0)</f>
        <v>0</v>
      </c>
      <c r="C36" s="22" t="s">
        <v>28</v>
      </c>
      <c r="D36" s="26">
        <f>IF(OR($C$3=Fördersätze!$A$2,$C$3=Fördersätze!$A$7),B36-C10*C30,0)</f>
        <v>0</v>
      </c>
      <c r="E36" s="26">
        <f>IF($A$36=0,0,IF($C$3=Fördersätze!$A$2,D36/B22*B26,IF($C$3=Fördersätze!$A$7,D36/D22*D26,0)))</f>
        <v>0</v>
      </c>
      <c r="F36" s="26">
        <f>IF($C$3=Fördersätze!$A$2,B26*Fördersätze!$B$2,IF($C$3=Fördersätze!$A$7,D26*Fördersätze!$B$7,0))</f>
        <v>0</v>
      </c>
      <c r="G36" s="26">
        <f>IF(F36&lt;E36,F36,E36)</f>
        <v>0</v>
      </c>
      <c r="H36" s="26">
        <f>IF($C$3=Fördersätze!$A$2,G36*Fördersätze!$C$2,IF($C$3=Fördersätze!$A$7,G36*Fördersätze!$C$7,0))</f>
        <v>0</v>
      </c>
    </row>
    <row r="37" spans="1:11" ht="15" customHeight="1" x14ac:dyDescent="0.15">
      <c r="A37" s="49"/>
      <c r="B37" s="26">
        <f>IF(OR($C$3=Fördersätze!$A$3,$C$3=Fördersätze!$A$5,$C$3=Fördersätze!$A$6,$C$3=Fördersätze!$A$8),(C7-C8)*C30,0)</f>
        <v>14661.818181818182</v>
      </c>
      <c r="C37" s="22" t="s">
        <v>1</v>
      </c>
      <c r="D37" s="26">
        <f>IF(OR($C$3=Fördersätze!$A$3,$C$3=Fördersätze!$A$5,$C$3=Fördersätze!$A$6,$C$3=Fördersätze!$A$8),B37-C10*C30,0)</f>
        <v>14661.818181818182</v>
      </c>
      <c r="E37" s="26">
        <f>IF($A$36=0,0,IF(OR($C$3=Fördersätze!$A$3,$C$3=Fördersätze!$A$5),D37/B22*B26,IF(OR($C$3=Fördersätze!$A$6,$C$3=Fördersätze!$A$8),D37/D22*D26,0)))</f>
        <v>9163.636363636364</v>
      </c>
      <c r="F37" s="26">
        <f>IF(OR($C$3=Fördersätze!$A$3,$C$3=Fördersätze!$A$5),B26*Fördersätze!$B$3,IF($C$3=Fördersätze!$A$6,D26*Fördersätze!$B$6,IF($C$3=Fördersätze!$A$8,D26*Fördersätze!$B$8,0)))</f>
        <v>47500</v>
      </c>
      <c r="G37" s="26">
        <f t="shared" ref="G37:G38" si="1">IF(F37&lt;E37,F37,E37)</f>
        <v>9163.636363636364</v>
      </c>
      <c r="H37" s="26">
        <f>IF(OR($C$3=Fördersätze!$A$3,$C$3=Fördersätze!$A$5),G37*Fördersätze!$C$3,IF($C$3=Fördersätze!$A$6,G37*Fördersätze!$C$6,IF($C$3=Fördersätze!$A$8,G37*Fördersätze!$C$8,0)))</f>
        <v>8247.2727272727279</v>
      </c>
      <c r="K37" s="25"/>
    </row>
    <row r="38" spans="1:11" ht="15" customHeight="1" x14ac:dyDescent="0.15">
      <c r="A38" s="50"/>
      <c r="B38" s="26">
        <f>IF(OR($C$3=Fördersätze!$A$4,$C$3=Fördersätze!$A$5),C8*C30,0)</f>
        <v>0</v>
      </c>
      <c r="C38" s="22" t="s">
        <v>2</v>
      </c>
      <c r="D38" s="26">
        <f>IF(OR($C$3=Fördersätze!$A$4,$C$3=Fördersätze!$A$5),B38-C11*C30,0)</f>
        <v>0</v>
      </c>
      <c r="E38" s="26">
        <f>IF($A$36=0,0,IF(OR($C$3=Fördersätze!$A$4,$C$3=Fördersätze!$A$5),D38/B22*B26,0))</f>
        <v>0</v>
      </c>
      <c r="F38" s="26">
        <f>IF(OR($C$3=Fördersätze!$A$4,$C$3=Fördersätze!$A$5),B26*Fördersätze!$B$4,0)</f>
        <v>0</v>
      </c>
      <c r="G38" s="26">
        <f t="shared" si="1"/>
        <v>0</v>
      </c>
      <c r="H38" s="26">
        <f>IF(OR($C$3=Fördersätze!$A$4,$C$3=Fördersätze!$A$5),G38*Fördersätze!$C$4,0)</f>
        <v>0</v>
      </c>
    </row>
    <row r="39" spans="1:11" ht="15" customHeight="1" x14ac:dyDescent="0.15">
      <c r="A39" s="41"/>
      <c r="B39" s="41"/>
      <c r="C39" s="42"/>
      <c r="D39" s="41"/>
      <c r="E39" s="41"/>
      <c r="F39" s="46" t="s">
        <v>22</v>
      </c>
      <c r="G39" s="43">
        <f>SUM(G36:G38)</f>
        <v>9163.636363636364</v>
      </c>
      <c r="H39" s="43">
        <f>SUM(H36:H38)</f>
        <v>8247.2727272727279</v>
      </c>
      <c r="I39" s="44"/>
    </row>
    <row r="40" spans="1:11" ht="15" customHeight="1" x14ac:dyDescent="0.15"/>
    <row r="41" spans="1:11" ht="15" customHeight="1" x14ac:dyDescent="0.15">
      <c r="A41" t="s">
        <v>32</v>
      </c>
      <c r="B41" t="s">
        <v>25</v>
      </c>
      <c r="D41" t="s">
        <v>31</v>
      </c>
      <c r="E41" t="s">
        <v>29</v>
      </c>
      <c r="F41" t="s">
        <v>42</v>
      </c>
      <c r="G41" t="s">
        <v>30</v>
      </c>
      <c r="H41" t="s">
        <v>26</v>
      </c>
    </row>
    <row r="42" spans="1:11" ht="15" customHeight="1" x14ac:dyDescent="0.15">
      <c r="A42" s="48">
        <f>C7*C31</f>
        <v>35738.181818181816</v>
      </c>
      <c r="B42" s="26">
        <f>IF(OR(C3=Fördersätze!A2,C3=Fördersätze!A7),A42,0)</f>
        <v>0</v>
      </c>
      <c r="C42" s="22" t="s">
        <v>28</v>
      </c>
      <c r="D42" s="26">
        <f>IF(OR($C$3=Fördersätze!$A$2,$C$3=Fördersätze!$A$7),B42-C10*C31,0)</f>
        <v>0</v>
      </c>
      <c r="E42" s="26">
        <f>IF($A$42=0,0,IF($C$3=Fördersätze!$A$2,D42/C22*C26,IF($C$3=Fördersätze!$A$7,D42/E22*E26,0)))</f>
        <v>0</v>
      </c>
      <c r="F42" s="26">
        <f>IF($C$3=Fördersätze!$A$2,C26*Fördersätze!$B$2,IF($C$3=Fördersätze!$A$7,E26*Fördersätze!$B$7,0))</f>
        <v>0</v>
      </c>
      <c r="G42" s="26">
        <f>IF(F42&lt;E42,F42,E42)</f>
        <v>0</v>
      </c>
      <c r="H42" s="26">
        <f>IF($C$3=Fördersätze!$A$2,G42*Fördersätze!$C$2,IF($C$3=Fördersätze!$A$7,G42*Fördersätze!$C$7,0))</f>
        <v>0</v>
      </c>
    </row>
    <row r="43" spans="1:11" ht="15" customHeight="1" x14ac:dyDescent="0.15">
      <c r="A43" s="49"/>
      <c r="B43" s="26">
        <f>IF(OR(C3=Fördersätze!A3,C3=Fördersätze!A5,C3=Fördersätze!A6,C3=Fördersätze!A8),(C7-C8)*C31,0)</f>
        <v>35738.181818181816</v>
      </c>
      <c r="C43" s="22" t="s">
        <v>1</v>
      </c>
      <c r="D43" s="26">
        <f>IF(OR($C$3=Fördersätze!$A$3,$C$3=Fördersätze!$A$5,$C$3=Fördersätze!$A$6,$C$3=Fördersätze!$A$8),B43-C10*C31,0)</f>
        <v>35738.181818181816</v>
      </c>
      <c r="E43" s="26">
        <f>IF($A$42=0,0,IF(OR($C$3=Fördersätze!$A$3,$C$3=Fördersätze!$A$5),D43/C22*C26,IF(OR($C$3=Fördersätze!$A$6,$C$3=Fördersätze!$A$8),D43/E22*E26,0)))</f>
        <v>22909.090909090908</v>
      </c>
      <c r="F43" s="26">
        <f>IF(OR($C$3=Fördersätze!$A$3,$C$3=Fördersätze!$A$5),C26*Fördersätze!$B$3,IF($C$3=Fördersätze!$A$6,E26*Fördersätze!$B$6,IF($C$3=Fördersätze!$A$8,E26*Fördersätze!$B$8,0)))</f>
        <v>118750</v>
      </c>
      <c r="G43" s="26">
        <f t="shared" ref="G43:G44" si="2">IF(F43&lt;E43,F43,E43)</f>
        <v>22909.090909090908</v>
      </c>
      <c r="H43" s="26">
        <f>IF(OR($C$3=Fördersätze!$A$3,$C$3=Fördersätze!$A$5),G43*Fördersätze!$C$3,IF($C$3=Fördersätze!$A$6,G43*Fördersätze!$C$6,IF($C$3=Fördersätze!$A$8,G43*Fördersätze!$C$8,0)))</f>
        <v>20618.181818181816</v>
      </c>
    </row>
    <row r="44" spans="1:11" ht="15" customHeight="1" x14ac:dyDescent="0.15">
      <c r="A44" s="50"/>
      <c r="B44" s="26">
        <f>IF(OR(C3=Fördersätze!A4,C3=Fördersätze!A5),C8*C31,0)</f>
        <v>0</v>
      </c>
      <c r="C44" s="22" t="s">
        <v>2</v>
      </c>
      <c r="D44" s="26">
        <f>IF(OR($C$3=Fördersätze!$A$4,$C$3=Fördersätze!$A$5),B44-C11*C31,0)</f>
        <v>0</v>
      </c>
      <c r="E44" s="26">
        <f>IF($A$42=0,0,IF(OR($C$3=Fördersätze!$A$4,$C$3=Fördersätze!$A$5),D44/C22*C26,0))</f>
        <v>0</v>
      </c>
      <c r="F44" s="26">
        <f>IF(OR($C$3=Fördersätze!$A$4,$C$3=Fördersätze!$A$5),C26*Fördersätze!$B$4,0)</f>
        <v>0</v>
      </c>
      <c r="G44" s="26">
        <f t="shared" si="2"/>
        <v>0</v>
      </c>
      <c r="H44" s="26">
        <f>IF(OR($C$3=Fördersätze!$A$4,$C$3=Fördersätze!$A$5),G44*Fördersätze!$C$4,0)</f>
        <v>0</v>
      </c>
    </row>
    <row r="45" spans="1:11" s="45" customFormat="1" ht="15" customHeight="1" x14ac:dyDescent="0.15">
      <c r="A45" s="41"/>
      <c r="B45" s="41"/>
      <c r="C45" s="42"/>
      <c r="D45" s="41"/>
      <c r="E45" s="41"/>
      <c r="F45" s="46" t="s">
        <v>22</v>
      </c>
      <c r="G45" s="26">
        <f>SUM(G42:G44)</f>
        <v>22909.090909090908</v>
      </c>
      <c r="H45" s="26">
        <f>SUM(H42:H44)</f>
        <v>20618.181818181816</v>
      </c>
    </row>
    <row r="46" spans="1:11" ht="15" customHeight="1" x14ac:dyDescent="0.15"/>
    <row r="47" spans="1:11" ht="15" customHeight="1" x14ac:dyDescent="0.15">
      <c r="G47" t="s">
        <v>30</v>
      </c>
      <c r="H47" t="s">
        <v>26</v>
      </c>
    </row>
    <row r="48" spans="1:11" ht="15" customHeight="1" x14ac:dyDescent="0.15">
      <c r="F48" s="47" t="s">
        <v>11</v>
      </c>
      <c r="G48" s="26">
        <f>G39+G45</f>
        <v>32072.727272727272</v>
      </c>
      <c r="H48" s="26">
        <f>H39+H45</f>
        <v>28865.454545454544</v>
      </c>
    </row>
    <row r="49" ht="15" customHeight="1" x14ac:dyDescent="0.15"/>
    <row r="50" ht="15" customHeight="1" x14ac:dyDescent="0.15"/>
    <row r="51" ht="15" customHeight="1" x14ac:dyDescent="0.15"/>
    <row r="52" ht="15" customHeight="1" x14ac:dyDescent="0.15"/>
  </sheetData>
  <mergeCells count="3">
    <mergeCell ref="A36:A38"/>
    <mergeCell ref="A42:A44"/>
    <mergeCell ref="C3:D3"/>
  </mergeCells>
  <dataValidations count="4">
    <dataValidation type="list" allowBlank="1" showInputMessage="1" showErrorMessage="1" sqref="C28">
      <formula1>"einfach,doppelt"</formula1>
    </dataValidation>
    <dataValidation type="custom" allowBlank="1" showInputMessage="1" showErrorMessage="1" sqref="B23:B24 C25 C23">
      <formula1>B2&lt;&gt;"E"</formula1>
    </dataValidation>
    <dataValidation type="custom" allowBlank="1" showInputMessage="1" showErrorMessage="1" sqref="B26:C26">
      <formula1>AND($C$4&lt;&gt;"E",B26&lt;=B22)</formula1>
    </dataValidation>
    <dataValidation type="custom" allowBlank="1" showInputMessage="1" showErrorMessage="1" sqref="D26:E26">
      <formula1>AND($C$4&lt;&gt;"N",D26&lt;=D22)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&amp;LAnlage 3c) zum Rundschreiben Nr. 33/2019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Fördersätze!$A$2:$A$8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9" sqref="B9"/>
    </sheetView>
  </sheetViews>
  <sheetFormatPr baseColWidth="10" defaultRowHeight="11.25" x14ac:dyDescent="0.15"/>
  <cols>
    <col min="1" max="1" width="43.25" bestFit="1" customWidth="1"/>
    <col min="2" max="2" width="15.375" bestFit="1" customWidth="1"/>
    <col min="3" max="3" width="13" bestFit="1" customWidth="1"/>
  </cols>
  <sheetData>
    <row r="1" spans="1:3" x14ac:dyDescent="0.15">
      <c r="A1" t="s">
        <v>0</v>
      </c>
      <c r="B1" t="s">
        <v>4</v>
      </c>
      <c r="C1" t="s">
        <v>5</v>
      </c>
    </row>
    <row r="2" spans="1:3" x14ac:dyDescent="0.15">
      <c r="A2" t="s">
        <v>39</v>
      </c>
      <c r="B2" s="1">
        <v>33000</v>
      </c>
      <c r="C2" s="2">
        <v>0.9</v>
      </c>
    </row>
    <row r="3" spans="1:3" x14ac:dyDescent="0.15">
      <c r="A3" t="s">
        <v>35</v>
      </c>
      <c r="B3" s="1">
        <v>15000</v>
      </c>
      <c r="C3" s="2">
        <v>0.9</v>
      </c>
    </row>
    <row r="4" spans="1:3" x14ac:dyDescent="0.15">
      <c r="A4" t="s">
        <v>2</v>
      </c>
      <c r="B4" s="1">
        <v>3500</v>
      </c>
      <c r="C4" s="2">
        <v>0.9</v>
      </c>
    </row>
    <row r="5" spans="1:3" x14ac:dyDescent="0.15">
      <c r="A5" t="s">
        <v>36</v>
      </c>
      <c r="B5" s="1"/>
      <c r="C5" s="2"/>
    </row>
    <row r="6" spans="1:3" x14ac:dyDescent="0.15">
      <c r="A6" t="s">
        <v>3</v>
      </c>
      <c r="B6" s="1">
        <v>9500</v>
      </c>
      <c r="C6" s="2">
        <v>0.7</v>
      </c>
    </row>
    <row r="7" spans="1:3" x14ac:dyDescent="0.15">
      <c r="A7" t="s">
        <v>37</v>
      </c>
      <c r="B7" s="1">
        <v>9500</v>
      </c>
      <c r="C7" s="2">
        <v>0.9</v>
      </c>
    </row>
    <row r="8" spans="1:3" x14ac:dyDescent="0.15">
      <c r="A8" t="s">
        <v>38</v>
      </c>
      <c r="B8" s="1">
        <v>4750</v>
      </c>
      <c r="C8" s="2">
        <v>0.9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 U3-Ü3</vt:lpstr>
      <vt:lpstr>Fördersätze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Z4232009</dc:creator>
  <cp:lastModifiedBy>Maren Kösters</cp:lastModifiedBy>
  <cp:lastPrinted>2019-10-11T12:17:58Z</cp:lastPrinted>
  <dcterms:created xsi:type="dcterms:W3CDTF">2019-04-17T08:21:38Z</dcterms:created>
  <dcterms:modified xsi:type="dcterms:W3CDTF">2021-01-11T12:40:28Z</dcterms:modified>
</cp:coreProperties>
</file>